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7635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J13" i="1"/>
  <c r="I20" i="1"/>
  <c r="I15" i="1"/>
  <c r="J29" i="1"/>
  <c r="J28" i="1"/>
  <c r="I11" i="1"/>
  <c r="J10" i="1"/>
  <c r="J11" i="1" s="1"/>
  <c r="J6" i="1"/>
  <c r="J7" i="1"/>
  <c r="J8" i="1" s="1"/>
  <c r="J5" i="1"/>
  <c r="I8" i="1"/>
  <c r="I17" i="1" s="1"/>
  <c r="J30" i="1" l="1"/>
  <c r="I18" i="1" s="1"/>
  <c r="I19" i="1" s="1"/>
  <c r="J15" i="1"/>
  <c r="J17" i="1"/>
  <c r="I21" i="1"/>
  <c r="I35" i="1" l="1"/>
  <c r="J21" i="1"/>
  <c r="I36" i="1" s="1"/>
  <c r="I38" i="1" l="1"/>
  <c r="I41" i="1" s="1"/>
  <c r="I37" i="1"/>
  <c r="K20" i="1" l="1"/>
  <c r="K18" i="1"/>
  <c r="K29" i="1"/>
  <c r="K28" i="1"/>
  <c r="K17" i="1"/>
  <c r="K21" i="1" s="1"/>
  <c r="K19" i="1"/>
  <c r="K14" i="1"/>
  <c r="L14" i="1" s="1"/>
  <c r="K10" i="1"/>
  <c r="K7" i="1"/>
  <c r="L7" i="1" s="1"/>
  <c r="K13" i="1"/>
  <c r="K6" i="1"/>
  <c r="L6" i="1" s="1"/>
  <c r="K5" i="1"/>
  <c r="I40" i="1"/>
  <c r="L21" i="1" l="1"/>
  <c r="L17" i="1"/>
  <c r="L5" i="1"/>
  <c r="L8" i="1" s="1"/>
  <c r="K8" i="1"/>
  <c r="L28" i="1" s="1"/>
  <c r="K15" i="1"/>
  <c r="L13" i="1"/>
  <c r="L15" i="1" s="1"/>
  <c r="K11" i="1"/>
  <c r="L10" i="1"/>
  <c r="L11" i="1" s="1"/>
  <c r="L29" i="1"/>
  <c r="L30" i="1" l="1"/>
  <c r="K36" i="1"/>
  <c r="K35" i="1"/>
  <c r="K37" i="1" l="1"/>
</calcChain>
</file>

<file path=xl/sharedStrings.xml><?xml version="1.0" encoding="utf-8"?>
<sst xmlns="http://schemas.openxmlformats.org/spreadsheetml/2006/main" count="79" uniqueCount="71">
  <si>
    <t>Mixture ID: Free Fibers (Core)</t>
  </si>
  <si>
    <t>Design Proportions (Non SSD)</t>
  </si>
  <si>
    <t>Actual Batched Proportions</t>
  </si>
  <si>
    <t>Yielded  Proportions</t>
  </si>
  <si>
    <r>
      <t>Y</t>
    </r>
    <r>
      <rPr>
        <vertAlign val="subscript"/>
        <sz val="8"/>
        <rFont val="Arial"/>
        <family val="2"/>
      </rPr>
      <t>D</t>
    </r>
  </si>
  <si>
    <r>
      <t>Design Batch Size (ft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):         </t>
    </r>
  </si>
  <si>
    <t>Cementitious Materials</t>
  </si>
  <si>
    <t>SG</t>
  </si>
  <si>
    <r>
      <t>Amount
(lb/yd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</si>
  <si>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Volume
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</si>
  <si>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Amount
(lb)</t>
  </si>
  <si>
    <t>CM1</t>
  </si>
  <si>
    <t>Type 1 Portland Cement</t>
  </si>
  <si>
    <t>CM2</t>
  </si>
  <si>
    <t>CM3</t>
  </si>
  <si>
    <t xml:space="preserve">Total Cementitious Materials: </t>
  </si>
  <si>
    <t>Fibers</t>
  </si>
  <si>
    <t>F1</t>
  </si>
  <si>
    <t xml:space="preserve">Total Fibers: </t>
  </si>
  <si>
    <t>Aggregates</t>
  </si>
  <si>
    <t>A1</t>
  </si>
  <si>
    <t>HG75/400 Cenospheres</t>
  </si>
  <si>
    <t>Abs:</t>
  </si>
  <si>
    <t>A2</t>
  </si>
  <si>
    <t>Poraver (0.5mm - 1.0mm)</t>
  </si>
  <si>
    <t xml:space="preserve">Total Aggregates: </t>
  </si>
  <si>
    <t>Water</t>
  </si>
  <si>
    <t>W1</t>
  </si>
  <si>
    <r>
      <t xml:space="preserve">Water for CM Hydration </t>
    </r>
    <r>
      <rPr>
        <sz val="8"/>
        <rFont val="Arial"/>
        <family val="2"/>
      </rPr>
      <t>(W1a + W1b</t>
    </r>
    <r>
      <rPr>
        <sz val="9"/>
        <rFont val="Arial"/>
        <family val="2"/>
      </rPr>
      <t>)</t>
    </r>
  </si>
  <si>
    <t>W1a. Water from Admixtures</t>
  </si>
  <si>
    <t>W1b.  Additional Water</t>
  </si>
  <si>
    <t>W2</t>
  </si>
  <si>
    <t xml:space="preserve">Water for Aggregates, SSD </t>
  </si>
  <si>
    <r>
      <t>Total Water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(W1 + W2)</t>
    </r>
    <r>
      <rPr>
        <b/>
        <sz val="9"/>
        <rFont val="Arial"/>
        <family val="2"/>
      </rPr>
      <t xml:space="preserve">: </t>
    </r>
  </si>
  <si>
    <t>Solids Content of Latex Admixtures and Dyes</t>
  </si>
  <si>
    <t>S1</t>
  </si>
  <si>
    <t>N/A</t>
  </si>
  <si>
    <t xml:space="preserve">Total Solids of Admixtures: </t>
  </si>
  <si>
    <t>Admixtures (including Pigments in Liquid Form)</t>
  </si>
  <si>
    <t>% Solids</t>
  </si>
  <si>
    <t>Dosage
(fl oz/cwt)</t>
  </si>
  <si>
    <r>
      <t>Water in Admixture (lb/yd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</si>
  <si>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Amount
(fl oz)</t>
  </si>
  <si>
    <t>Water in Admixture (lb)</t>
  </si>
  <si>
    <t>Ad1</t>
  </si>
  <si>
    <t>lb/gal</t>
  </si>
  <si>
    <t>Ad2</t>
  </si>
  <si>
    <r>
      <t xml:space="preserve">Water from Admixtures </t>
    </r>
    <r>
      <rPr>
        <i/>
        <sz val="9"/>
        <rFont val="Arial"/>
        <family val="2"/>
      </rPr>
      <t>(W1a)</t>
    </r>
    <r>
      <rPr>
        <b/>
        <sz val="9"/>
        <rFont val="Arial"/>
        <family val="2"/>
      </rPr>
      <t xml:space="preserve">: </t>
    </r>
  </si>
  <si>
    <t>Cement-Cementitious Materials Ratio</t>
  </si>
  <si>
    <t>Water-Cementitious Materials Ratio</t>
  </si>
  <si>
    <r>
      <t xml:space="preserve">Slump, Slump Flow,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. </t>
    </r>
  </si>
  <si>
    <t>M</t>
  </si>
  <si>
    <r>
      <t xml:space="preserve">Mass of Concrete. </t>
    </r>
    <r>
      <rPr>
        <i/>
        <sz val="9"/>
        <rFont val="Arial"/>
        <family val="2"/>
      </rPr>
      <t>lbs</t>
    </r>
  </si>
  <si>
    <t>V</t>
  </si>
  <si>
    <r>
      <t xml:space="preserve">Absolute Volume of Concrete, </t>
    </r>
    <r>
      <rPr>
        <i/>
        <sz val="9"/>
        <rFont val="Arial"/>
        <family val="2"/>
      </rPr>
      <t>ft</t>
    </r>
    <r>
      <rPr>
        <i/>
        <vertAlign val="superscript"/>
        <sz val="9"/>
        <rFont val="Arial"/>
        <family val="2"/>
      </rPr>
      <t>3</t>
    </r>
  </si>
  <si>
    <t>T</t>
  </si>
  <si>
    <r>
      <t xml:space="preserve">Theoretical Density, </t>
    </r>
    <r>
      <rPr>
        <i/>
        <sz val="9"/>
        <rFont val="Arial"/>
        <family val="2"/>
      </rPr>
      <t>lb/ft</t>
    </r>
    <r>
      <rPr>
        <i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= (M / V) </t>
    </r>
  </si>
  <si>
    <t>D</t>
  </si>
  <si>
    <r>
      <t xml:space="preserve">Design Density, </t>
    </r>
    <r>
      <rPr>
        <i/>
        <sz val="9"/>
        <rFont val="Arial"/>
        <family val="2"/>
      </rPr>
      <t>lb/ft</t>
    </r>
    <r>
      <rPr>
        <i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=  (M / 27)</t>
    </r>
  </si>
  <si>
    <r>
      <t>Measured Density,</t>
    </r>
    <r>
      <rPr>
        <i/>
        <sz val="9"/>
        <rFont val="Arial"/>
        <family val="2"/>
      </rPr>
      <t xml:space="preserve"> lb/ft</t>
    </r>
    <r>
      <rPr>
        <i/>
        <vertAlign val="superscript"/>
        <sz val="9"/>
        <rFont val="Arial"/>
        <family val="2"/>
      </rPr>
      <t>3</t>
    </r>
  </si>
  <si>
    <t>A</t>
  </si>
  <si>
    <r>
      <t xml:space="preserve">Air Content, </t>
    </r>
    <r>
      <rPr>
        <i/>
        <sz val="9"/>
        <rFont val="Arial"/>
        <family val="2"/>
      </rPr>
      <t>%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>= [(T - D) / T x 100%]</t>
    </r>
  </si>
  <si>
    <t>Y</t>
  </si>
  <si>
    <r>
      <t xml:space="preserve">Yield, </t>
    </r>
    <r>
      <rPr>
        <i/>
        <sz val="9"/>
        <rFont val="Arial"/>
        <family val="2"/>
      </rPr>
      <t>ft</t>
    </r>
    <r>
      <rPr>
        <i/>
        <vertAlign val="superscript"/>
        <sz val="9"/>
        <rFont val="Arial"/>
        <family val="2"/>
      </rPr>
      <t xml:space="preserve">3 </t>
    </r>
    <r>
      <rPr>
        <vertAlign val="superscript"/>
        <sz val="9"/>
        <rFont val="Arial"/>
        <family val="2"/>
      </rPr>
      <t xml:space="preserve">                                              </t>
    </r>
    <r>
      <rPr>
        <i/>
        <vertAlign val="superscript"/>
        <sz val="9"/>
        <rFont val="Arial"/>
        <family val="2"/>
      </rPr>
      <t xml:space="preserve">   </t>
    </r>
    <r>
      <rPr>
        <i/>
        <sz val="9"/>
        <rFont val="Arial"/>
        <family val="2"/>
      </rPr>
      <t>= (M / D)</t>
    </r>
  </si>
  <si>
    <t>Ry</t>
  </si>
  <si>
    <r>
      <t xml:space="preserve">Relative Yield                      </t>
    </r>
    <r>
      <rPr>
        <i/>
        <sz val="9"/>
        <rFont val="Arial"/>
        <family val="2"/>
      </rPr>
      <t>= (Y / Y</t>
    </r>
    <r>
      <rPr>
        <i/>
        <vertAlign val="subscript"/>
        <sz val="9"/>
        <rFont val="Arial"/>
        <family val="2"/>
      </rPr>
      <t>D</t>
    </r>
    <r>
      <rPr>
        <i/>
        <sz val="9"/>
        <rFont val="Arial"/>
        <family val="2"/>
      </rPr>
      <t xml:space="preserve">) </t>
    </r>
  </si>
  <si>
    <t>Slag</t>
  </si>
  <si>
    <t>Fly Ash</t>
  </si>
  <si>
    <t>Fibermesh 150</t>
  </si>
  <si>
    <t>Air Entrainer (SIKA AIR)</t>
  </si>
  <si>
    <t>Superplasticizer (SIKA 686)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</si>
</sst>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bscript"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4">
    <xf numFmtId="0" fontId="0" fillId="0" borderId="0" xfId="0"/>
    <xf numFmtId="0" fontId="1" fillId="0" borderId="0" xfId="1"/>
    <xf numFmtId="165" fontId="3" fillId="0" borderId="0" xfId="1" applyNumberFormat="1" applyFont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2" fontId="3" fillId="0" borderId="1" xfId="1" applyNumberFormat="1" applyFont="1" applyFill="1" applyBorder="1" applyAlignment="1" applyProtection="1">
      <alignment horizontal="center" vertical="center"/>
      <protection locked="0" hidden="1"/>
    </xf>
    <xf numFmtId="2" fontId="3" fillId="0" borderId="2" xfId="1" applyNumberFormat="1" applyFont="1" applyFill="1" applyBorder="1" applyAlignment="1" applyProtection="1">
      <alignment horizontal="center" vertical="center"/>
      <protection hidden="1"/>
    </xf>
    <xf numFmtId="2" fontId="3" fillId="0" borderId="3" xfId="1" applyNumberFormat="1" applyFont="1" applyBorder="1" applyAlignment="1" applyProtection="1">
      <alignment horizontal="center" vertical="center"/>
      <protection hidden="1"/>
    </xf>
    <xf numFmtId="2" fontId="3" fillId="0" borderId="4" xfId="1" applyNumberFormat="1" applyFont="1" applyFill="1" applyBorder="1" applyAlignment="1" applyProtection="1">
      <alignment horizontal="center" vertical="center"/>
      <protection hidden="1"/>
    </xf>
    <xf numFmtId="2" fontId="3" fillId="0" borderId="5" xfId="1" applyNumberFormat="1" applyFont="1" applyFill="1" applyBorder="1" applyAlignment="1" applyProtection="1">
      <alignment horizontal="center" vertical="center"/>
      <protection locked="0"/>
    </xf>
    <xf numFmtId="2" fontId="3" fillId="0" borderId="2" xfId="1" applyNumberFormat="1" applyFont="1" applyFill="1" applyBorder="1" applyAlignment="1" applyProtection="1">
      <alignment horizontal="center" vertical="center"/>
      <protection locked="0"/>
    </xf>
    <xf numFmtId="2" fontId="3" fillId="0" borderId="4" xfId="1" applyNumberFormat="1" applyFont="1" applyFill="1" applyBorder="1" applyAlignment="1" applyProtection="1">
      <alignment horizontal="center" vertical="center"/>
      <protection locked="0"/>
    </xf>
    <xf numFmtId="2" fontId="3" fillId="0" borderId="6" xfId="1" applyNumberFormat="1" applyFont="1" applyBorder="1" applyAlignment="1" applyProtection="1">
      <alignment horizontal="center" vertical="center"/>
      <protection hidden="1"/>
    </xf>
    <xf numFmtId="2" fontId="3" fillId="0" borderId="7" xfId="1" applyNumberFormat="1" applyFont="1" applyFill="1" applyBorder="1" applyAlignment="1" applyProtection="1">
      <alignment horizontal="center" vertical="center"/>
      <protection locked="0"/>
    </xf>
    <xf numFmtId="2" fontId="3" fillId="0" borderId="8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Border="1" applyAlignment="1" applyProtection="1">
      <alignment horizontal="center" vertical="center"/>
      <protection hidden="1"/>
    </xf>
    <xf numFmtId="2" fontId="3" fillId="0" borderId="10" xfId="1" applyNumberFormat="1" applyFont="1" applyBorder="1" applyAlignment="1" applyProtection="1">
      <alignment horizontal="center" vertical="center"/>
      <protection hidden="1"/>
    </xf>
    <xf numFmtId="2" fontId="3" fillId="0" borderId="11" xfId="1" applyNumberFormat="1" applyFont="1" applyFill="1" applyBorder="1" applyAlignment="1" applyProtection="1">
      <alignment horizontal="center" vertical="center"/>
      <protection locked="0"/>
    </xf>
    <xf numFmtId="2" fontId="3" fillId="0" borderId="11" xfId="1" applyNumberFormat="1" applyFont="1" applyBorder="1" applyAlignment="1" applyProtection="1">
      <alignment horizontal="center" vertical="center"/>
      <protection hidden="1"/>
    </xf>
    <xf numFmtId="2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protection hidden="1"/>
    </xf>
    <xf numFmtId="0" fontId="2" fillId="0" borderId="0" xfId="1" applyFont="1" applyBorder="1" applyAlignment="1"/>
    <xf numFmtId="0" fontId="3" fillId="0" borderId="0" xfId="1" applyFont="1" applyFill="1" applyBorder="1" applyAlignment="1" applyProtection="1">
      <alignment vertical="center"/>
      <protection hidden="1"/>
    </xf>
    <xf numFmtId="2" fontId="3" fillId="0" borderId="13" xfId="1" applyNumberFormat="1" applyFont="1" applyBorder="1" applyAlignment="1" applyProtection="1">
      <alignment horizontal="center" vertical="center"/>
      <protection hidden="1"/>
    </xf>
    <xf numFmtId="0" fontId="7" fillId="0" borderId="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9" fillId="0" borderId="6" xfId="1" applyNumberFormat="1" applyFont="1" applyFill="1" applyBorder="1" applyAlignment="1" applyProtection="1">
      <alignment horizontal="left" vertical="center"/>
      <protection locked="0"/>
    </xf>
    <xf numFmtId="49" fontId="9" fillId="0" borderId="15" xfId="1" applyNumberFormat="1" applyFont="1" applyFill="1" applyBorder="1" applyAlignment="1" applyProtection="1">
      <alignment horizontal="left" vertical="center"/>
      <protection locked="0"/>
    </xf>
    <xf numFmtId="2" fontId="3" fillId="0" borderId="16" xfId="1" applyNumberFormat="1" applyFont="1" applyBorder="1" applyAlignment="1" applyProtection="1">
      <alignment horizontal="center" vertical="center"/>
      <protection hidden="1"/>
    </xf>
    <xf numFmtId="2" fontId="3" fillId="0" borderId="17" xfId="1" applyNumberFormat="1" applyFont="1" applyBorder="1" applyAlignment="1" applyProtection="1">
      <alignment horizontal="center" vertical="center"/>
      <protection hidden="1"/>
    </xf>
    <xf numFmtId="2" fontId="3" fillId="0" borderId="18" xfId="1" applyNumberFormat="1" applyFont="1" applyBorder="1" applyAlignment="1" applyProtection="1">
      <alignment horizontal="center" vertical="center"/>
      <protection hidden="1"/>
    </xf>
    <xf numFmtId="49" fontId="7" fillId="0" borderId="8" xfId="1" applyNumberFormat="1" applyFont="1" applyFill="1" applyBorder="1" applyAlignment="1">
      <alignment horizontal="center" vertical="center"/>
    </xf>
    <xf numFmtId="0" fontId="2" fillId="0" borderId="19" xfId="1" applyFont="1" applyBorder="1"/>
    <xf numFmtId="2" fontId="3" fillId="3" borderId="20" xfId="1" applyNumberFormat="1" applyFont="1" applyFill="1" applyBorder="1" applyAlignment="1" applyProtection="1">
      <alignment vertical="center"/>
      <protection hidden="1"/>
    </xf>
    <xf numFmtId="2" fontId="3" fillId="3" borderId="19" xfId="1" applyNumberFormat="1" applyFont="1" applyFill="1" applyBorder="1" applyAlignment="1" applyProtection="1">
      <alignment vertical="center"/>
      <protection hidden="1"/>
    </xf>
    <xf numFmtId="165" fontId="3" fillId="3" borderId="19" xfId="1" applyNumberFormat="1" applyFont="1" applyFill="1" applyBorder="1" applyAlignment="1" applyProtection="1">
      <alignment vertical="center"/>
      <protection hidden="1"/>
    </xf>
    <xf numFmtId="164" fontId="3" fillId="3" borderId="19" xfId="1" applyNumberFormat="1" applyFont="1" applyFill="1" applyBorder="1" applyAlignment="1" applyProtection="1">
      <alignment horizontal="center" vertical="center"/>
      <protection hidden="1"/>
    </xf>
    <xf numFmtId="2" fontId="3" fillId="3" borderId="1" xfId="1" applyNumberFormat="1" applyFont="1" applyFill="1" applyBorder="1" applyAlignment="1" applyProtection="1">
      <alignment vertical="center"/>
      <protection hidden="1"/>
    </xf>
    <xf numFmtId="2" fontId="3" fillId="3" borderId="3" xfId="1" applyNumberFormat="1" applyFont="1" applyFill="1" applyBorder="1" applyAlignment="1" applyProtection="1">
      <alignment vertical="center"/>
      <protection hidden="1"/>
    </xf>
    <xf numFmtId="2" fontId="3" fillId="3" borderId="1" xfId="1" applyNumberFormat="1" applyFont="1" applyFill="1" applyBorder="1" applyAlignment="1">
      <alignment vertical="center"/>
    </xf>
    <xf numFmtId="2" fontId="3" fillId="3" borderId="21" xfId="1" applyNumberFormat="1" applyFont="1" applyFill="1" applyBorder="1" applyAlignment="1" applyProtection="1">
      <alignment vertical="center"/>
      <protection hidden="1"/>
    </xf>
    <xf numFmtId="165" fontId="3" fillId="3" borderId="6" xfId="1" applyNumberFormat="1" applyFont="1" applyFill="1" applyBorder="1" applyAlignment="1" applyProtection="1">
      <alignment vertical="center"/>
      <protection hidden="1"/>
    </xf>
    <xf numFmtId="0" fontId="3" fillId="3" borderId="20" xfId="1" applyFont="1" applyFill="1" applyBorder="1" applyAlignment="1" applyProtection="1">
      <alignment vertical="center"/>
      <protection hidden="1"/>
    </xf>
    <xf numFmtId="2" fontId="3" fillId="3" borderId="22" xfId="1" applyNumberFormat="1" applyFont="1" applyFill="1" applyBorder="1" applyAlignment="1" applyProtection="1">
      <alignment vertical="center"/>
      <protection hidden="1"/>
    </xf>
    <xf numFmtId="2" fontId="3" fillId="3" borderId="23" xfId="1" applyNumberFormat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3" fillId="3" borderId="21" xfId="1" applyFont="1" applyFill="1" applyBorder="1" applyAlignment="1" applyProtection="1">
      <alignment vertical="center"/>
      <protection hidden="1"/>
    </xf>
    <xf numFmtId="165" fontId="6" fillId="3" borderId="24" xfId="1" applyNumberFormat="1" applyFont="1" applyFill="1" applyBorder="1" applyAlignment="1" applyProtection="1">
      <alignment vertical="center"/>
      <protection hidden="1"/>
    </xf>
    <xf numFmtId="0" fontId="3" fillId="3" borderId="3" xfId="1" applyFont="1" applyFill="1" applyBorder="1" applyAlignment="1" applyProtection="1">
      <alignment vertical="center"/>
      <protection hidden="1"/>
    </xf>
    <xf numFmtId="0" fontId="3" fillId="3" borderId="19" xfId="1" applyFont="1" applyFill="1" applyBorder="1" applyAlignment="1" applyProtection="1">
      <alignment vertical="center"/>
      <protection hidden="1"/>
    </xf>
    <xf numFmtId="0" fontId="3" fillId="3" borderId="6" xfId="1" applyFont="1" applyFill="1" applyBorder="1" applyAlignment="1" applyProtection="1">
      <alignment vertical="center"/>
      <protection hidden="1"/>
    </xf>
    <xf numFmtId="2" fontId="3" fillId="3" borderId="25" xfId="1" applyNumberFormat="1" applyFont="1" applyFill="1" applyBorder="1" applyAlignment="1" applyProtection="1">
      <alignment horizontal="center" vertical="center"/>
      <protection hidden="1"/>
    </xf>
    <xf numFmtId="2" fontId="3" fillId="3" borderId="26" xfId="1" applyNumberFormat="1" applyFont="1" applyFill="1" applyBorder="1" applyAlignment="1" applyProtection="1">
      <alignment horizontal="center" vertical="center"/>
      <protection hidden="1"/>
    </xf>
    <xf numFmtId="0" fontId="7" fillId="0" borderId="27" xfId="1" applyFont="1" applyFill="1" applyBorder="1" applyAlignment="1" applyProtection="1">
      <alignment horizontal="center" vertical="center" wrapText="1"/>
      <protection hidden="1"/>
    </xf>
    <xf numFmtId="0" fontId="7" fillId="0" borderId="28" xfId="1" applyFont="1" applyFill="1" applyBorder="1" applyAlignment="1" applyProtection="1">
      <alignment horizontal="center" vertical="center" wrapText="1"/>
      <protection hidden="1"/>
    </xf>
    <xf numFmtId="0" fontId="7" fillId="0" borderId="29" xfId="1" applyFont="1" applyFill="1" applyBorder="1" applyAlignment="1" applyProtection="1">
      <alignment horizontal="center" vertical="center" wrapText="1"/>
      <protection hidden="1"/>
    </xf>
    <xf numFmtId="0" fontId="7" fillId="0" borderId="30" xfId="1" applyFont="1" applyFill="1" applyBorder="1" applyAlignment="1" applyProtection="1">
      <alignment horizontal="center" vertical="center" wrapText="1"/>
      <protection hidden="1"/>
    </xf>
    <xf numFmtId="2" fontId="3" fillId="0" borderId="31" xfId="1" applyNumberFormat="1" applyFont="1" applyFill="1" applyBorder="1" applyAlignment="1" applyProtection="1">
      <alignment horizontal="center" vertical="center"/>
      <protection locked="0"/>
    </xf>
    <xf numFmtId="10" fontId="3" fillId="0" borderId="32" xfId="1" applyNumberFormat="1" applyFont="1" applyFill="1" applyBorder="1" applyAlignment="1"/>
    <xf numFmtId="0" fontId="7" fillId="0" borderId="33" xfId="1" applyFont="1" applyFill="1" applyBorder="1" applyAlignment="1" applyProtection="1">
      <alignment horizontal="center" vertical="center" wrapText="1"/>
      <protection hidden="1"/>
    </xf>
    <xf numFmtId="2" fontId="3" fillId="0" borderId="34" xfId="1" applyNumberFormat="1" applyFont="1" applyBorder="1" applyAlignment="1" applyProtection="1">
      <alignment horizontal="center" vertical="center"/>
      <protection hidden="1"/>
    </xf>
    <xf numFmtId="2" fontId="3" fillId="3" borderId="16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Border="1" applyAlignment="1" applyProtection="1">
      <alignment horizontal="center" vertical="center"/>
      <protection hidden="1"/>
    </xf>
    <xf numFmtId="168" fontId="3" fillId="0" borderId="0" xfId="1" applyNumberFormat="1" applyFont="1" applyBorder="1" applyAlignment="1" applyProtection="1">
      <alignment horizontal="center" vertical="center"/>
      <protection hidden="1"/>
    </xf>
    <xf numFmtId="2" fontId="3" fillId="2" borderId="32" xfId="1" applyNumberFormat="1" applyFont="1" applyFill="1" applyBorder="1" applyAlignment="1" applyProtection="1">
      <alignment horizontal="center" vertical="center"/>
    </xf>
    <xf numFmtId="2" fontId="3" fillId="3" borderId="32" xfId="1" applyNumberFormat="1" applyFont="1" applyFill="1" applyBorder="1" applyAlignment="1" applyProtection="1">
      <alignment horizontal="center" vertical="center"/>
    </xf>
    <xf numFmtId="2" fontId="3" fillId="3" borderId="19" xfId="1" applyNumberFormat="1" applyFont="1" applyFill="1" applyBorder="1" applyAlignment="1" applyProtection="1">
      <alignment horizontal="center" vertical="center"/>
      <protection hidden="1"/>
    </xf>
    <xf numFmtId="2" fontId="3" fillId="0" borderId="35" xfId="1" applyNumberFormat="1" applyFont="1" applyBorder="1" applyAlignment="1" applyProtection="1">
      <alignment horizontal="center" vertical="center"/>
      <protection hidden="1"/>
    </xf>
    <xf numFmtId="2" fontId="9" fillId="0" borderId="19" xfId="1" applyNumberFormat="1" applyFont="1" applyBorder="1" applyAlignment="1" applyProtection="1">
      <alignment horizontal="center" vertical="center"/>
      <protection hidden="1"/>
    </xf>
    <xf numFmtId="167" fontId="3" fillId="0" borderId="0" xfId="1" applyNumberFormat="1" applyFont="1" applyFill="1" applyBorder="1" applyAlignment="1" applyProtection="1">
      <alignment horizontal="center" vertical="center"/>
      <protection hidden="1"/>
    </xf>
    <xf numFmtId="2" fontId="3" fillId="0" borderId="3" xfId="1" applyNumberFormat="1" applyFont="1" applyBorder="1" applyAlignment="1" applyProtection="1">
      <alignment horizontal="center" vertical="center"/>
      <protection hidden="1"/>
    </xf>
    <xf numFmtId="2" fontId="3" fillId="0" borderId="4" xfId="1" applyNumberFormat="1" applyFont="1" applyFill="1" applyBorder="1" applyAlignment="1" applyProtection="1">
      <alignment horizontal="center" vertical="center"/>
      <protection hidden="1"/>
    </xf>
    <xf numFmtId="2" fontId="3" fillId="0" borderId="6" xfId="1" applyNumberFormat="1" applyFont="1" applyBorder="1" applyAlignment="1" applyProtection="1">
      <alignment horizontal="center" vertical="center"/>
      <protection hidden="1"/>
    </xf>
    <xf numFmtId="2" fontId="3" fillId="0" borderId="8" xfId="1" applyNumberFormat="1" applyFont="1" applyFill="1" applyBorder="1" applyAlignment="1" applyProtection="1">
      <alignment horizontal="center" vertical="center"/>
      <protection hidden="1"/>
    </xf>
    <xf numFmtId="2" fontId="3" fillId="0" borderId="34" xfId="1" applyNumberFormat="1" applyFont="1" applyBorder="1" applyAlignment="1" applyProtection="1">
      <alignment horizontal="center" vertical="center"/>
      <protection hidden="1"/>
    </xf>
    <xf numFmtId="2" fontId="3" fillId="2" borderId="32" xfId="1" applyNumberFormat="1" applyFont="1" applyFill="1" applyBorder="1" applyAlignment="1" applyProtection="1">
      <alignment horizontal="center" vertical="center"/>
    </xf>
    <xf numFmtId="2" fontId="3" fillId="0" borderId="35" xfId="1" applyNumberFormat="1" applyFont="1" applyBorder="1" applyAlignment="1" applyProtection="1">
      <alignment horizontal="center" vertical="center"/>
      <protection hidden="1"/>
    </xf>
    <xf numFmtId="165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36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5" fontId="7" fillId="0" borderId="37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55" xfId="1" applyNumberFormat="1" applyFont="1" applyFill="1" applyBorder="1" applyAlignment="1" applyProtection="1">
      <alignment vertical="center"/>
      <protection hidden="1"/>
    </xf>
    <xf numFmtId="2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36" xfId="1" applyNumberFormat="1" applyFont="1" applyFill="1" applyBorder="1" applyAlignment="1" applyProtection="1">
      <alignment horizontal="center" vertical="center"/>
      <protection hidden="1"/>
    </xf>
    <xf numFmtId="165" fontId="7" fillId="0" borderId="35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41" xfId="1" applyNumberFormat="1" applyFont="1" applyFill="1" applyBorder="1" applyAlignment="1" applyProtection="1">
      <alignment vertical="center"/>
      <protection hidden="1"/>
    </xf>
    <xf numFmtId="2" fontId="3" fillId="0" borderId="24" xfId="1" applyNumberFormat="1" applyFont="1" applyBorder="1" applyAlignment="1" applyProtection="1">
      <alignment horizontal="center" vertical="center"/>
      <protection hidden="1"/>
    </xf>
    <xf numFmtId="2" fontId="3" fillId="0" borderId="37" xfId="1" applyNumberFormat="1" applyFont="1" applyBorder="1" applyAlignment="1" applyProtection="1">
      <alignment horizontal="center" vertical="center"/>
      <protection hidden="1"/>
    </xf>
    <xf numFmtId="2" fontId="3" fillId="0" borderId="12" xfId="1" applyNumberFormat="1" applyFont="1" applyFill="1" applyBorder="1" applyAlignment="1" applyProtection="1">
      <alignment horizontal="center" vertical="center"/>
      <protection hidden="1"/>
    </xf>
    <xf numFmtId="2" fontId="3" fillId="0" borderId="6" xfId="1" applyNumberFormat="1" applyFont="1" applyFill="1" applyBorder="1" applyAlignment="1" applyProtection="1">
      <alignment horizontal="center" vertical="center"/>
      <protection hidden="1"/>
    </xf>
    <xf numFmtId="2" fontId="3" fillId="0" borderId="23" xfId="1" applyNumberFormat="1" applyFont="1" applyFill="1" applyBorder="1" applyAlignment="1" applyProtection="1">
      <alignment horizontal="center" vertical="center"/>
      <protection locked="0"/>
    </xf>
    <xf numFmtId="2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right"/>
      <protection hidden="1"/>
    </xf>
    <xf numFmtId="0" fontId="4" fillId="0" borderId="19" xfId="1" applyFont="1" applyBorder="1" applyAlignment="1"/>
    <xf numFmtId="0" fontId="4" fillId="0" borderId="6" xfId="1" applyFont="1" applyBorder="1" applyAlignment="1"/>
    <xf numFmtId="0" fontId="15" fillId="3" borderId="23" xfId="1" applyFont="1" applyFill="1" applyBorder="1" applyAlignment="1" applyProtection="1">
      <alignment horizontal="left" vertical="center" wrapText="1"/>
      <protection hidden="1"/>
    </xf>
    <xf numFmtId="0" fontId="16" fillId="3" borderId="39" xfId="1" applyFont="1" applyFill="1" applyBorder="1" applyAlignment="1">
      <alignment wrapText="1"/>
    </xf>
    <xf numFmtId="0" fontId="16" fillId="3" borderId="24" xfId="1" applyFont="1" applyFill="1" applyBorder="1" applyAlignment="1">
      <alignment wrapText="1"/>
    </xf>
    <xf numFmtId="0" fontId="16" fillId="3" borderId="0" xfId="1" applyFont="1" applyFill="1" applyBorder="1" applyAlignment="1">
      <alignment wrapText="1"/>
    </xf>
    <xf numFmtId="0" fontId="16" fillId="3" borderId="40" xfId="1" applyFont="1" applyFill="1" applyBorder="1" applyAlignment="1">
      <alignment wrapText="1"/>
    </xf>
    <xf numFmtId="0" fontId="16" fillId="3" borderId="3" xfId="1" applyFont="1" applyFill="1" applyBorder="1" applyAlignment="1">
      <alignment wrapText="1"/>
    </xf>
    <xf numFmtId="2" fontId="7" fillId="0" borderId="24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53" xfId="1" applyNumberFormat="1" applyFont="1" applyFill="1" applyBorder="1" applyAlignment="1" applyProtection="1">
      <alignment vertical="center"/>
      <protection hidden="1"/>
    </xf>
    <xf numFmtId="0" fontId="4" fillId="0" borderId="12" xfId="1" applyFont="1" applyBorder="1" applyAlignment="1" applyProtection="1">
      <alignment horizontal="right" vertical="center"/>
      <protection hidden="1"/>
    </xf>
    <xf numFmtId="0" fontId="4" fillId="0" borderId="19" xfId="1" applyFont="1" applyBorder="1" applyAlignment="1" applyProtection="1">
      <alignment horizontal="right" vertical="center"/>
      <protection hidden="1"/>
    </xf>
    <xf numFmtId="0" fontId="4" fillId="0" borderId="6" xfId="1" applyFont="1" applyBorder="1" applyAlignment="1" applyProtection="1">
      <alignment horizontal="right" vertical="center"/>
      <protection hidden="1"/>
    </xf>
    <xf numFmtId="0" fontId="15" fillId="3" borderId="12" xfId="1" applyFont="1" applyFill="1" applyBorder="1" applyAlignment="1" applyProtection="1">
      <alignment horizontal="left" vertical="center"/>
      <protection hidden="1"/>
    </xf>
    <xf numFmtId="0" fontId="16" fillId="3" borderId="19" xfId="1" applyFont="1" applyFill="1" applyBorder="1" applyAlignment="1"/>
    <xf numFmtId="0" fontId="3" fillId="0" borderId="19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0" fontId="3" fillId="0" borderId="19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15" fillId="3" borderId="51" xfId="1" applyFont="1" applyFill="1" applyBorder="1" applyAlignment="1" applyProtection="1">
      <alignment horizontal="center" vertical="center" wrapText="1"/>
      <protection hidden="1"/>
    </xf>
    <xf numFmtId="0" fontId="15" fillId="3" borderId="52" xfId="1" applyFont="1" applyFill="1" applyBorder="1" applyAlignment="1" applyProtection="1">
      <alignment horizontal="center" vertical="center"/>
      <protection hidden="1"/>
    </xf>
    <xf numFmtId="0" fontId="15" fillId="3" borderId="0" xfId="1" applyFont="1" applyFill="1" applyBorder="1" applyAlignment="1" applyProtection="1">
      <alignment horizontal="center" vertical="center"/>
      <protection hidden="1"/>
    </xf>
    <xf numFmtId="0" fontId="15" fillId="3" borderId="37" xfId="1" applyFont="1" applyFill="1" applyBorder="1" applyAlignment="1" applyProtection="1">
      <alignment horizontal="center" vertical="center"/>
      <protection hidden="1"/>
    </xf>
    <xf numFmtId="0" fontId="4" fillId="0" borderId="12" xfId="1" applyFont="1" applyBorder="1" applyAlignment="1">
      <alignment horizontal="right" vertical="center"/>
    </xf>
    <xf numFmtId="0" fontId="4" fillId="0" borderId="19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19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0" fontId="1" fillId="0" borderId="19" xfId="1" applyBorder="1" applyAlignment="1"/>
    <xf numFmtId="49" fontId="7" fillId="0" borderId="8" xfId="1" applyNumberFormat="1" applyFont="1" applyBorder="1" applyAlignment="1">
      <alignment horizontal="center" vertical="center"/>
    </xf>
    <xf numFmtId="0" fontId="1" fillId="0" borderId="11" xfId="1" applyBorder="1"/>
    <xf numFmtId="0" fontId="15" fillId="3" borderId="49" xfId="1" applyFont="1" applyFill="1" applyBorder="1" applyAlignment="1" applyProtection="1">
      <alignment horizontal="center" vertical="center" wrapText="1"/>
      <protection hidden="1"/>
    </xf>
    <xf numFmtId="0" fontId="1" fillId="3" borderId="56" xfId="1" applyFill="1" applyBorder="1" applyAlignment="1">
      <alignment horizontal="center" vertical="center"/>
    </xf>
    <xf numFmtId="0" fontId="1" fillId="3" borderId="50" xfId="1" applyFill="1" applyBorder="1" applyAlignment="1">
      <alignment horizontal="center" vertical="center"/>
    </xf>
    <xf numFmtId="0" fontId="1" fillId="3" borderId="57" xfId="1" applyFill="1" applyBorder="1" applyAlignment="1">
      <alignment horizontal="center" vertical="center"/>
    </xf>
    <xf numFmtId="0" fontId="15" fillId="3" borderId="58" xfId="1" applyFont="1" applyFill="1" applyBorder="1" applyAlignment="1" applyProtection="1">
      <alignment horizontal="center" vertical="center" wrapText="1"/>
      <protection hidden="1"/>
    </xf>
    <xf numFmtId="0" fontId="15" fillId="3" borderId="56" xfId="1" applyFont="1" applyFill="1" applyBorder="1" applyAlignment="1" applyProtection="1">
      <alignment horizontal="center" vertical="center"/>
      <protection hidden="1"/>
    </xf>
    <xf numFmtId="0" fontId="15" fillId="3" borderId="59" xfId="1" applyFont="1" applyFill="1" applyBorder="1" applyAlignment="1" applyProtection="1">
      <alignment horizontal="center" vertical="center"/>
      <protection hidden="1"/>
    </xf>
    <xf numFmtId="0" fontId="15" fillId="3" borderId="57" xfId="1" applyFont="1" applyFill="1" applyBorder="1" applyAlignment="1" applyProtection="1">
      <alignment horizontal="center" vertical="center"/>
      <protection hidden="1"/>
    </xf>
    <xf numFmtId="0" fontId="3" fillId="0" borderId="19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4" fillId="0" borderId="45" xfId="1" applyFont="1" applyBorder="1" applyAlignment="1" applyProtection="1">
      <alignment horizontal="center" vertical="center"/>
      <protection hidden="1"/>
    </xf>
    <xf numFmtId="0" fontId="3" fillId="0" borderId="46" xfId="1" applyFont="1" applyBorder="1" applyAlignment="1">
      <alignment horizontal="center"/>
    </xf>
    <xf numFmtId="0" fontId="1" fillId="0" borderId="46" xfId="1" applyBorder="1" applyAlignment="1"/>
    <xf numFmtId="0" fontId="1" fillId="0" borderId="47" xfId="1" applyBorder="1" applyAlignment="1"/>
    <xf numFmtId="2" fontId="3" fillId="0" borderId="48" xfId="1" applyNumberFormat="1" applyFont="1" applyBorder="1" applyAlignment="1">
      <alignment horizontal="right" vertical="center"/>
    </xf>
    <xf numFmtId="2" fontId="3" fillId="0" borderId="44" xfId="1" applyNumberFormat="1" applyFont="1" applyBorder="1" applyAlignment="1">
      <alignment vertical="center"/>
    </xf>
    <xf numFmtId="0" fontId="3" fillId="0" borderId="42" xfId="1" applyFont="1" applyBorder="1" applyAlignment="1" applyProtection="1">
      <alignment horizontal="right" vertical="center"/>
      <protection hidden="1"/>
    </xf>
    <xf numFmtId="0" fontId="3" fillId="0" borderId="43" xfId="1" applyFont="1" applyBorder="1" applyAlignment="1">
      <alignment horizontal="right" vertical="center"/>
    </xf>
    <xf numFmtId="0" fontId="3" fillId="0" borderId="44" xfId="1" applyFont="1" applyBorder="1" applyAlignment="1">
      <alignment horizontal="right" vertical="center"/>
    </xf>
    <xf numFmtId="0" fontId="15" fillId="3" borderId="45" xfId="1" applyFont="1" applyFill="1" applyBorder="1" applyAlignment="1" applyProtection="1">
      <alignment horizontal="left" vertical="center"/>
      <protection hidden="1"/>
    </xf>
    <xf numFmtId="0" fontId="16" fillId="3" borderId="46" xfId="1" applyFont="1" applyFill="1" applyBorder="1" applyAlignment="1"/>
    <xf numFmtId="0" fontId="16" fillId="3" borderId="47" xfId="1" applyFont="1" applyFill="1" applyBorder="1" applyAlignment="1"/>
    <xf numFmtId="49" fontId="3" fillId="0" borderId="19" xfId="1" applyNumberFormat="1" applyFont="1" applyFill="1" applyBorder="1" applyAlignment="1" applyProtection="1">
      <alignment horizontal="left" vertical="center"/>
      <protection locked="0"/>
    </xf>
    <xf numFmtId="0" fontId="3" fillId="0" borderId="19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166" fontId="3" fillId="0" borderId="43" xfId="1" applyNumberFormat="1" applyFont="1" applyFill="1" applyBorder="1" applyAlignment="1" applyProtection="1">
      <alignment horizontal="center" vertical="center"/>
      <protection hidden="1"/>
    </xf>
    <xf numFmtId="166" fontId="3" fillId="0" borderId="44" xfId="1" applyNumberFormat="1" applyFont="1" applyFill="1" applyBorder="1" applyAlignment="1" applyProtection="1">
      <alignment horizontal="center" vertical="center"/>
      <protection hidden="1"/>
    </xf>
    <xf numFmtId="2" fontId="4" fillId="3" borderId="20" xfId="1" applyNumberFormat="1" applyFont="1" applyFill="1" applyBorder="1" applyAlignment="1" applyProtection="1">
      <alignment horizontal="center" vertical="center"/>
      <protection locked="0"/>
    </xf>
    <xf numFmtId="0" fontId="3" fillId="3" borderId="22" xfId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>
      <alignment horizontal="center" vertical="center"/>
    </xf>
    <xf numFmtId="1" fontId="4" fillId="0" borderId="39" xfId="1" applyNumberFormat="1" applyFont="1" applyFill="1" applyBorder="1" applyAlignment="1" applyProtection="1">
      <alignment horizontal="center" vertical="center"/>
      <protection hidden="1"/>
    </xf>
    <xf numFmtId="1" fontId="4" fillId="0" borderId="31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2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2" fontId="3" fillId="0" borderId="6" xfId="1" applyNumberFormat="1" applyFont="1" applyFill="1" applyBorder="1" applyAlignment="1" applyProtection="1">
      <alignment horizontal="center" vertical="center"/>
      <protection locked="0"/>
    </xf>
    <xf numFmtId="2" fontId="3" fillId="0" borderId="12" xfId="1" applyNumberFormat="1" applyFont="1" applyBorder="1" applyAlignment="1" applyProtection="1">
      <alignment horizontal="center" vertical="center"/>
      <protection hidden="1"/>
    </xf>
    <xf numFmtId="2" fontId="3" fillId="0" borderId="6" xfId="1" applyNumberFormat="1" applyFont="1" applyBorder="1" applyAlignment="1" applyProtection="1">
      <alignment horizontal="center" vertical="center"/>
      <protection hidden="1"/>
    </xf>
    <xf numFmtId="0" fontId="3" fillId="0" borderId="38" xfId="1" applyFont="1" applyBorder="1" applyAlignment="1" applyProtection="1">
      <alignment vertical="center"/>
      <protection hidden="1"/>
    </xf>
    <xf numFmtId="0" fontId="3" fillId="0" borderId="42" xfId="1" applyFont="1" applyBorder="1" applyAlignment="1" applyProtection="1">
      <alignment vertical="center"/>
      <protection hidden="1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1" fontId="4" fillId="0" borderId="24" xfId="1" applyNumberFormat="1" applyFont="1" applyBorder="1" applyAlignment="1" applyProtection="1">
      <alignment horizontal="center" vertical="center"/>
      <protection hidden="1"/>
    </xf>
    <xf numFmtId="1" fontId="4" fillId="0" borderId="37" xfId="1" applyNumberFormat="1" applyFont="1" applyBorder="1" applyAlignment="1" applyProtection="1">
      <alignment horizontal="center" vertical="center"/>
      <protection hidden="1"/>
    </xf>
    <xf numFmtId="0" fontId="15" fillId="3" borderId="40" xfId="1" applyFont="1" applyFill="1" applyBorder="1" applyAlignment="1" applyProtection="1">
      <alignment horizontal="left"/>
      <protection hidden="1"/>
    </xf>
    <xf numFmtId="0" fontId="16" fillId="3" borderId="3" xfId="1" applyFont="1" applyFill="1" applyBorder="1" applyAlignment="1"/>
    <xf numFmtId="0" fontId="1" fillId="3" borderId="3" xfId="1" applyFill="1" applyBorder="1" applyAlignment="1"/>
    <xf numFmtId="0" fontId="1" fillId="3" borderId="15" xfId="1" applyFill="1" applyBorder="1" applyAlignment="1"/>
    <xf numFmtId="164" fontId="3" fillId="3" borderId="35" xfId="1" applyNumberFormat="1" applyFont="1" applyFill="1" applyBorder="1" applyAlignment="1" applyProtection="1">
      <alignment horizontal="center" vertical="center"/>
      <protection hidden="1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41" xfId="1" applyNumberFormat="1" applyFont="1" applyFill="1" applyBorder="1" applyAlignment="1" applyProtection="1">
      <alignment horizontal="center" vertical="center"/>
      <protection hidden="1"/>
    </xf>
    <xf numFmtId="2" fontId="3" fillId="0" borderId="1" xfId="1" applyNumberFormat="1" applyFont="1" applyFill="1" applyBorder="1" applyAlignment="1" applyProtection="1">
      <alignment horizontal="center" vertical="center"/>
      <protection locked="0"/>
    </xf>
    <xf numFmtId="2" fontId="3" fillId="0" borderId="21" xfId="1" applyNumberFormat="1" applyFont="1" applyFill="1" applyBorder="1" applyAlignment="1" applyProtection="1">
      <alignment horizontal="center" vertical="center"/>
      <protection locked="0"/>
    </xf>
    <xf numFmtId="2" fontId="3" fillId="0" borderId="7" xfId="1" applyNumberFormat="1" applyFont="1" applyFill="1" applyBorder="1" applyAlignment="1" applyProtection="1">
      <alignment horizontal="center" vertical="center"/>
      <protection locked="0"/>
    </xf>
    <xf numFmtId="2" fontId="3" fillId="3" borderId="35" xfId="1" applyNumberFormat="1" applyFont="1" applyFill="1" applyBorder="1" applyAlignment="1" applyProtection="1">
      <alignment horizontal="center" vertical="center"/>
      <protection hidden="1"/>
    </xf>
    <xf numFmtId="2" fontId="3" fillId="3" borderId="9" xfId="1" applyNumberFormat="1" applyFont="1" applyFill="1" applyBorder="1" applyAlignment="1" applyProtection="1">
      <alignment horizontal="center" vertical="center"/>
      <protection hidden="1"/>
    </xf>
    <xf numFmtId="2" fontId="3" fillId="3" borderId="41" xfId="1" applyNumberFormat="1" applyFont="1" applyFill="1" applyBorder="1" applyAlignment="1" applyProtection="1">
      <alignment horizontal="center" vertical="center"/>
      <protection hidden="1"/>
    </xf>
    <xf numFmtId="2" fontId="4" fillId="3" borderId="23" xfId="1" applyNumberFormat="1" applyFont="1" applyFill="1" applyBorder="1" applyAlignment="1" applyProtection="1">
      <alignment horizontal="center" vertical="center"/>
      <protection locked="0"/>
    </xf>
    <xf numFmtId="0" fontId="3" fillId="3" borderId="39" xfId="1" applyFont="1" applyFill="1" applyBorder="1" applyAlignment="1">
      <alignment horizontal="center" vertical="center"/>
    </xf>
    <xf numFmtId="0" fontId="1" fillId="3" borderId="39" xfId="1" applyFill="1" applyBorder="1" applyAlignment="1">
      <alignment horizontal="center" vertical="center"/>
    </xf>
    <xf numFmtId="0" fontId="1" fillId="3" borderId="31" xfId="1" applyFill="1" applyBorder="1" applyAlignment="1">
      <alignment horizontal="center" vertical="center"/>
    </xf>
    <xf numFmtId="0" fontId="3" fillId="3" borderId="19" xfId="1" applyFont="1" applyFill="1" applyBorder="1" applyAlignment="1"/>
    <xf numFmtId="0" fontId="3" fillId="0" borderId="12" xfId="1" applyFont="1" applyBorder="1" applyAlignment="1" applyProtection="1">
      <alignment vertical="center"/>
      <protection hidden="1"/>
    </xf>
    <xf numFmtId="0" fontId="1" fillId="0" borderId="19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12" xfId="1" applyFont="1" applyBorder="1" applyAlignment="1" applyProtection="1">
      <alignment vertical="center" wrapText="1"/>
      <protection hidden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workbookViewId="0">
      <selection activeCell="I37" sqref="I37:J37"/>
    </sheetView>
  </sheetViews>
  <sheetFormatPr defaultRowHeight="15" x14ac:dyDescent="0.25"/>
  <sheetData>
    <row r="1" spans="2:14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x14ac:dyDescent="0.25">
      <c r="B2" s="137" t="s">
        <v>0</v>
      </c>
      <c r="C2" s="138"/>
      <c r="D2" s="138"/>
      <c r="E2" s="138"/>
      <c r="F2" s="138"/>
      <c r="G2" s="139"/>
      <c r="H2" s="140"/>
      <c r="I2" s="127" t="s">
        <v>1</v>
      </c>
      <c r="J2" s="128"/>
      <c r="K2" s="131" t="s">
        <v>2</v>
      </c>
      <c r="L2" s="132"/>
      <c r="M2" s="114" t="s">
        <v>3</v>
      </c>
      <c r="N2" s="115"/>
    </row>
    <row r="3" spans="2:14" ht="15.75" thickBot="1" x14ac:dyDescent="0.3">
      <c r="B3" s="24" t="s">
        <v>4</v>
      </c>
      <c r="C3" s="143" t="s">
        <v>5</v>
      </c>
      <c r="D3" s="144"/>
      <c r="E3" s="144"/>
      <c r="F3" s="145"/>
      <c r="G3" s="141">
        <v>0.08</v>
      </c>
      <c r="H3" s="142"/>
      <c r="I3" s="129"/>
      <c r="J3" s="130"/>
      <c r="K3" s="133"/>
      <c r="L3" s="134"/>
      <c r="M3" s="116"/>
      <c r="N3" s="117"/>
    </row>
    <row r="4" spans="2:14" ht="23.25" thickBot="1" x14ac:dyDescent="0.3">
      <c r="B4" s="146" t="s">
        <v>6</v>
      </c>
      <c r="C4" s="147"/>
      <c r="D4" s="147"/>
      <c r="E4" s="147"/>
      <c r="F4" s="147"/>
      <c r="G4" s="148"/>
      <c r="H4" s="53" t="s">
        <v>7</v>
      </c>
      <c r="I4" s="54" t="s">
        <v>8</v>
      </c>
      <c r="J4" s="59" t="s">
        <v>9</v>
      </c>
      <c r="K4" s="54" t="s">
        <v>10</v>
      </c>
      <c r="L4" s="55" t="s">
        <v>9</v>
      </c>
      <c r="M4" s="56" t="s">
        <v>8</v>
      </c>
      <c r="N4" s="55" t="s">
        <v>9</v>
      </c>
    </row>
    <row r="5" spans="2:14" ht="15.75" thickTop="1" x14ac:dyDescent="0.25">
      <c r="B5" s="25" t="s">
        <v>11</v>
      </c>
      <c r="C5" s="149" t="s">
        <v>12</v>
      </c>
      <c r="D5" s="150"/>
      <c r="E5" s="150"/>
      <c r="F5" s="150"/>
      <c r="G5" s="151"/>
      <c r="H5" s="8">
        <v>3.15</v>
      </c>
      <c r="I5" s="64">
        <v>284</v>
      </c>
      <c r="J5" s="64">
        <f>I5/(H5*62.4)</f>
        <v>1.4448514448514449</v>
      </c>
      <c r="K5" s="6">
        <f>I5/($I$41*12.5)</f>
        <v>0.8414814814814815</v>
      </c>
      <c r="L5" s="60">
        <f>K5/(H5*62.4)</f>
        <v>4.2810413180783555E-3</v>
      </c>
      <c r="M5" s="28"/>
      <c r="N5" s="28"/>
    </row>
    <row r="6" spans="2:14" x14ac:dyDescent="0.25">
      <c r="B6" s="25" t="s">
        <v>13</v>
      </c>
      <c r="C6" s="149" t="s">
        <v>67</v>
      </c>
      <c r="D6" s="150"/>
      <c r="E6" s="150"/>
      <c r="F6" s="150"/>
      <c r="G6" s="151"/>
      <c r="H6" s="9">
        <v>2.38</v>
      </c>
      <c r="I6" s="64">
        <v>369.2</v>
      </c>
      <c r="J6" s="64">
        <f t="shared" ref="J6:J7" si="0">I6/(H6*62.4)</f>
        <v>2.4859943977591037</v>
      </c>
      <c r="K6" s="70">
        <f t="shared" ref="K6:K7" si="1">I6/($I$41*12.5)</f>
        <v>1.093925925925926</v>
      </c>
      <c r="L6" s="74">
        <f>K6/(H6*62.4)</f>
        <v>7.3659093266936404E-3</v>
      </c>
      <c r="M6" s="28"/>
      <c r="N6" s="28"/>
    </row>
    <row r="7" spans="2:14" ht="15.75" thickBot="1" x14ac:dyDescent="0.3">
      <c r="B7" s="25" t="s">
        <v>14</v>
      </c>
      <c r="C7" s="149" t="s">
        <v>66</v>
      </c>
      <c r="D7" s="150"/>
      <c r="E7" s="150"/>
      <c r="F7" s="150"/>
      <c r="G7" s="151"/>
      <c r="H7" s="9">
        <v>2.9</v>
      </c>
      <c r="I7" s="64">
        <v>56.8</v>
      </c>
      <c r="J7" s="64">
        <f t="shared" si="0"/>
        <v>0.31388152077807252</v>
      </c>
      <c r="K7" s="70">
        <f t="shared" si="1"/>
        <v>0.16829629629629628</v>
      </c>
      <c r="L7" s="74">
        <f>K7/(H7*62.4)</f>
        <v>9.3001932082391857E-4</v>
      </c>
      <c r="M7" s="28"/>
      <c r="N7" s="28"/>
    </row>
    <row r="8" spans="2:14" ht="15.75" thickTop="1" x14ac:dyDescent="0.25">
      <c r="B8" s="104" t="s">
        <v>15</v>
      </c>
      <c r="C8" s="121"/>
      <c r="D8" s="121"/>
      <c r="E8" s="121"/>
      <c r="F8" s="121"/>
      <c r="G8" s="122"/>
      <c r="H8" s="37"/>
      <c r="I8" s="64">
        <f>SUM(I5:I7)</f>
        <v>710</v>
      </c>
      <c r="J8" s="64">
        <f>SUM(J5:J7)</f>
        <v>4.2447273633886216</v>
      </c>
      <c r="K8" s="30">
        <f>SUM(K5:K7)</f>
        <v>2.1037037037037036</v>
      </c>
      <c r="L8" s="22">
        <f>SUM(L5:L7)</f>
        <v>1.2576969965595914E-2</v>
      </c>
      <c r="M8" s="28"/>
      <c r="N8" s="28"/>
    </row>
    <row r="9" spans="2:14" ht="15.75" thickBot="1" x14ac:dyDescent="0.3">
      <c r="B9" s="107" t="s">
        <v>16</v>
      </c>
      <c r="C9" s="108"/>
      <c r="D9" s="108"/>
      <c r="E9" s="108"/>
      <c r="F9" s="108"/>
      <c r="G9" s="108"/>
      <c r="H9" s="33"/>
      <c r="I9" s="65"/>
      <c r="J9" s="65"/>
      <c r="K9" s="35"/>
      <c r="L9" s="36"/>
      <c r="M9" s="61"/>
      <c r="N9" s="61"/>
    </row>
    <row r="10" spans="2:14" ht="15.75" thickBot="1" x14ac:dyDescent="0.3">
      <c r="B10" s="25" t="s">
        <v>17</v>
      </c>
      <c r="C10" s="135" t="s">
        <v>68</v>
      </c>
      <c r="D10" s="135"/>
      <c r="E10" s="135"/>
      <c r="F10" s="135"/>
      <c r="G10" s="136"/>
      <c r="H10" s="9">
        <v>0.91</v>
      </c>
      <c r="I10" s="64">
        <v>5</v>
      </c>
      <c r="J10" s="64">
        <f>I10/(H10*62.4)</f>
        <v>8.8052972668357279E-2</v>
      </c>
      <c r="K10" s="6">
        <f>I10/($I$41*12.5)</f>
        <v>1.4814814814814815E-2</v>
      </c>
      <c r="L10" s="60">
        <f>K10/(H10*62.4)</f>
        <v>2.6089769679513272E-4</v>
      </c>
      <c r="M10" s="28"/>
      <c r="N10" s="28"/>
    </row>
    <row r="11" spans="2:14" ht="15.75" thickTop="1" x14ac:dyDescent="0.25">
      <c r="B11" s="118" t="s">
        <v>18</v>
      </c>
      <c r="C11" s="119"/>
      <c r="D11" s="119"/>
      <c r="E11" s="119"/>
      <c r="F11" s="119"/>
      <c r="G11" s="120"/>
      <c r="H11" s="39"/>
      <c r="I11" s="64">
        <f>SUM(I10)</f>
        <v>5</v>
      </c>
      <c r="J11" s="64">
        <f>SUM(J10)</f>
        <v>8.8052972668357279E-2</v>
      </c>
      <c r="K11" s="22">
        <f>SUM(K10)</f>
        <v>1.4814814814814815E-2</v>
      </c>
      <c r="L11" s="22">
        <f>SUM(L10)</f>
        <v>2.6089769679513272E-4</v>
      </c>
      <c r="M11" s="28"/>
      <c r="N11" s="28"/>
    </row>
    <row r="12" spans="2:14" x14ac:dyDescent="0.25">
      <c r="B12" s="107" t="s">
        <v>19</v>
      </c>
      <c r="C12" s="108"/>
      <c r="D12" s="108"/>
      <c r="E12" s="108"/>
      <c r="F12" s="108"/>
      <c r="G12" s="108"/>
      <c r="H12" s="38"/>
      <c r="I12" s="65"/>
      <c r="J12" s="65"/>
      <c r="K12" s="35"/>
      <c r="L12" s="66"/>
      <c r="M12" s="61"/>
      <c r="N12" s="61"/>
    </row>
    <row r="13" spans="2:14" x14ac:dyDescent="0.25">
      <c r="B13" s="31" t="s">
        <v>20</v>
      </c>
      <c r="C13" s="123" t="s">
        <v>24</v>
      </c>
      <c r="D13" s="124"/>
      <c r="E13" s="124"/>
      <c r="F13" s="32" t="s">
        <v>22</v>
      </c>
      <c r="G13" s="58">
        <v>0.25</v>
      </c>
      <c r="H13" s="57">
        <v>0.47</v>
      </c>
      <c r="I13" s="64">
        <v>120</v>
      </c>
      <c r="J13" s="64">
        <f>I13/(H13*62.4)</f>
        <v>4.0916530278232406</v>
      </c>
      <c r="K13" s="13">
        <f>I13/($I$41*12.5)</f>
        <v>0.35555555555555557</v>
      </c>
      <c r="L13" s="67">
        <f>K13/(H13*62.4)</f>
        <v>1.2123416378735529E-2</v>
      </c>
      <c r="M13" s="28"/>
      <c r="N13" s="28"/>
    </row>
    <row r="14" spans="2:14" ht="15.75" thickBot="1" x14ac:dyDescent="0.3">
      <c r="B14" s="31" t="s">
        <v>23</v>
      </c>
      <c r="C14" s="123" t="s">
        <v>21</v>
      </c>
      <c r="D14" s="124"/>
      <c r="E14" s="124"/>
      <c r="F14" s="32" t="s">
        <v>22</v>
      </c>
      <c r="G14" s="58">
        <v>5.8400000000000001E-2</v>
      </c>
      <c r="H14" s="57">
        <v>0.57999999999999996</v>
      </c>
      <c r="I14" s="64">
        <v>242</v>
      </c>
      <c r="J14" s="75">
        <f>I14/(H14*62.4)</f>
        <v>6.6865605658709111</v>
      </c>
      <c r="K14" s="73">
        <f>I14/($I$41*12.5)</f>
        <v>0.71703703703703703</v>
      </c>
      <c r="L14" s="76">
        <f>K14/(H14*62.4)</f>
        <v>1.9812031306284179E-2</v>
      </c>
      <c r="M14" s="28"/>
      <c r="N14" s="28"/>
    </row>
    <row r="15" spans="2:14" ht="15.75" thickTop="1" x14ac:dyDescent="0.25">
      <c r="B15" s="104" t="s">
        <v>25</v>
      </c>
      <c r="C15" s="105"/>
      <c r="D15" s="105"/>
      <c r="E15" s="105"/>
      <c r="F15" s="105"/>
      <c r="G15" s="106"/>
      <c r="H15" s="40"/>
      <c r="I15" s="64">
        <f>SUM(I13:I14)</f>
        <v>362</v>
      </c>
      <c r="J15" s="64">
        <f>SUM(J13:J14)</f>
        <v>10.778213593694151</v>
      </c>
      <c r="K15" s="22">
        <f>SUM(K13:K14)</f>
        <v>1.0725925925925925</v>
      </c>
      <c r="L15" s="22">
        <f>SUM(L13:L14)</f>
        <v>3.1935447685019706E-2</v>
      </c>
      <c r="M15" s="28"/>
      <c r="N15" s="28"/>
    </row>
    <row r="16" spans="2:14" x14ac:dyDescent="0.25">
      <c r="B16" s="107" t="s">
        <v>26</v>
      </c>
      <c r="C16" s="108"/>
      <c r="D16" s="108"/>
      <c r="E16" s="108"/>
      <c r="F16" s="108"/>
      <c r="G16" s="108"/>
      <c r="H16" s="38"/>
      <c r="I16" s="65"/>
      <c r="J16" s="65"/>
      <c r="K16" s="35"/>
      <c r="L16" s="66"/>
      <c r="M16" s="61"/>
      <c r="N16" s="61"/>
    </row>
    <row r="17" spans="2:14" x14ac:dyDescent="0.25">
      <c r="B17" s="25" t="s">
        <v>27</v>
      </c>
      <c r="C17" s="109" t="s">
        <v>28</v>
      </c>
      <c r="D17" s="109"/>
      <c r="E17" s="109"/>
      <c r="F17" s="109"/>
      <c r="G17" s="110"/>
      <c r="H17" s="179">
        <v>1</v>
      </c>
      <c r="I17" s="64">
        <f>I8*I33</f>
        <v>331.57</v>
      </c>
      <c r="J17" s="64">
        <f>I17/62.4</f>
        <v>5.3136217948717945</v>
      </c>
      <c r="K17" s="7">
        <f>I17/($I$41*12.5)</f>
        <v>0.98242962962962965</v>
      </c>
      <c r="L17" s="60">
        <f>K17/62.4</f>
        <v>1.5744064577397913E-2</v>
      </c>
      <c r="M17" s="28"/>
      <c r="N17" s="28"/>
    </row>
    <row r="18" spans="2:14" x14ac:dyDescent="0.25">
      <c r="B18" s="125"/>
      <c r="C18" s="111" t="s">
        <v>29</v>
      </c>
      <c r="D18" s="109"/>
      <c r="E18" s="109"/>
      <c r="F18" s="109"/>
      <c r="G18" s="110"/>
      <c r="H18" s="180"/>
      <c r="I18" s="64">
        <f>J30</f>
        <v>23.186283625000002</v>
      </c>
      <c r="J18" s="176"/>
      <c r="K18" s="71">
        <f>I18/($I$41*12.5)</f>
        <v>6.8700099629629641E-2</v>
      </c>
      <c r="L18" s="182"/>
      <c r="M18" s="28"/>
      <c r="N18" s="176"/>
    </row>
    <row r="19" spans="2:14" x14ac:dyDescent="0.25">
      <c r="B19" s="126"/>
      <c r="C19" s="111" t="s">
        <v>30</v>
      </c>
      <c r="D19" s="109"/>
      <c r="E19" s="109"/>
      <c r="F19" s="109"/>
      <c r="G19" s="110"/>
      <c r="H19" s="181"/>
      <c r="I19" s="64">
        <f>I17-I18</f>
        <v>308.38371637500001</v>
      </c>
      <c r="J19" s="177"/>
      <c r="K19" s="71">
        <f>I19/($I$41*12.5)</f>
        <v>0.91372953000000001</v>
      </c>
      <c r="L19" s="183"/>
      <c r="M19" s="28"/>
      <c r="N19" s="177"/>
    </row>
    <row r="20" spans="2:14" ht="15.75" thickBot="1" x14ac:dyDescent="0.3">
      <c r="B20" s="25" t="s">
        <v>31</v>
      </c>
      <c r="C20" s="111" t="s">
        <v>32</v>
      </c>
      <c r="D20" s="109"/>
      <c r="E20" s="109"/>
      <c r="F20" s="109"/>
      <c r="G20" s="110"/>
      <c r="H20" s="12">
        <v>1</v>
      </c>
      <c r="I20" s="64">
        <f>I13*G13+I14*G14</f>
        <v>44.132800000000003</v>
      </c>
      <c r="J20" s="178"/>
      <c r="K20" s="71">
        <f>I20/($I$41*12.5)</f>
        <v>0.13076385185185185</v>
      </c>
      <c r="L20" s="184"/>
      <c r="M20" s="28"/>
      <c r="N20" s="178"/>
    </row>
    <row r="21" spans="2:14" ht="15.75" thickTop="1" x14ac:dyDescent="0.25">
      <c r="B21" s="93" t="s">
        <v>33</v>
      </c>
      <c r="C21" s="94"/>
      <c r="D21" s="94"/>
      <c r="E21" s="94"/>
      <c r="F21" s="94"/>
      <c r="G21" s="95"/>
      <c r="H21" s="37"/>
      <c r="I21" s="64">
        <f>SUM(I20,I17)</f>
        <v>375.70280000000002</v>
      </c>
      <c r="J21" s="22">
        <f>I21/62.4</f>
        <v>6.0208782051282057</v>
      </c>
      <c r="K21" s="30">
        <f>K17+K20</f>
        <v>1.1131934814814815</v>
      </c>
      <c r="L21" s="22">
        <f>K21/62.4</f>
        <v>1.7839639126305793E-2</v>
      </c>
      <c r="M21" s="28"/>
      <c r="N21" s="22"/>
    </row>
    <row r="22" spans="2:14" x14ac:dyDescent="0.25">
      <c r="B22" s="172" t="s">
        <v>34</v>
      </c>
      <c r="C22" s="173"/>
      <c r="D22" s="173"/>
      <c r="E22" s="173"/>
      <c r="F22" s="173"/>
      <c r="G22" s="173"/>
      <c r="H22" s="174"/>
      <c r="I22" s="174"/>
      <c r="J22" s="174"/>
      <c r="K22" s="174"/>
      <c r="L22" s="174"/>
      <c r="M22" s="174"/>
      <c r="N22" s="175"/>
    </row>
    <row r="23" spans="2:14" ht="15.75" thickBot="1" x14ac:dyDescent="0.3">
      <c r="B23" s="25" t="s">
        <v>35</v>
      </c>
      <c r="C23" s="112" t="s">
        <v>36</v>
      </c>
      <c r="D23" s="112"/>
      <c r="E23" s="112"/>
      <c r="F23" s="112"/>
      <c r="G23" s="113"/>
      <c r="H23" s="5"/>
      <c r="I23" s="17"/>
      <c r="J23" s="14"/>
      <c r="K23" s="15"/>
      <c r="L23" s="14"/>
      <c r="M23" s="29"/>
      <c r="N23" s="14"/>
    </row>
    <row r="24" spans="2:14" ht="15.75" thickTop="1" x14ac:dyDescent="0.25">
      <c r="B24" s="93" t="s">
        <v>37</v>
      </c>
      <c r="C24" s="94"/>
      <c r="D24" s="94"/>
      <c r="E24" s="94"/>
      <c r="F24" s="94"/>
      <c r="G24" s="95"/>
      <c r="H24" s="37"/>
      <c r="I24" s="30"/>
      <c r="J24" s="22"/>
      <c r="K24" s="30"/>
      <c r="L24" s="22"/>
      <c r="M24" s="30"/>
      <c r="N24" s="22"/>
    </row>
    <row r="25" spans="2:14" x14ac:dyDescent="0.25">
      <c r="B25" s="96" t="s">
        <v>38</v>
      </c>
      <c r="C25" s="97"/>
      <c r="D25" s="97"/>
      <c r="E25" s="97"/>
      <c r="F25" s="97"/>
      <c r="G25" s="97"/>
      <c r="H25" s="38"/>
      <c r="I25" s="34"/>
      <c r="J25" s="35"/>
      <c r="K25" s="35"/>
      <c r="L25" s="35"/>
      <c r="M25" s="35"/>
      <c r="N25" s="41"/>
    </row>
    <row r="26" spans="2:14" x14ac:dyDescent="0.25">
      <c r="B26" s="98"/>
      <c r="C26" s="99"/>
      <c r="D26" s="99"/>
      <c r="E26" s="99"/>
      <c r="F26" s="99"/>
      <c r="G26" s="99"/>
      <c r="H26" s="102" t="s">
        <v>39</v>
      </c>
      <c r="I26" s="83" t="s">
        <v>40</v>
      </c>
      <c r="J26" s="85" t="s">
        <v>41</v>
      </c>
      <c r="K26" s="77" t="s">
        <v>42</v>
      </c>
      <c r="L26" s="81" t="s">
        <v>43</v>
      </c>
      <c r="M26" s="79" t="s">
        <v>40</v>
      </c>
      <c r="N26" s="81" t="s">
        <v>41</v>
      </c>
    </row>
    <row r="27" spans="2:14" ht="23.25" customHeight="1" thickBot="1" x14ac:dyDescent="0.3">
      <c r="B27" s="100"/>
      <c r="C27" s="101"/>
      <c r="D27" s="101"/>
      <c r="E27" s="101"/>
      <c r="F27" s="101"/>
      <c r="G27" s="101"/>
      <c r="H27" s="103"/>
      <c r="I27" s="84"/>
      <c r="J27" s="86"/>
      <c r="K27" s="78"/>
      <c r="L27" s="82"/>
      <c r="M27" s="80"/>
      <c r="N27" s="82"/>
    </row>
    <row r="28" spans="2:14" ht="15.75" thickTop="1" x14ac:dyDescent="0.25">
      <c r="B28" s="25" t="s">
        <v>44</v>
      </c>
      <c r="C28" s="112" t="s">
        <v>69</v>
      </c>
      <c r="D28" s="112"/>
      <c r="E28" s="112"/>
      <c r="F28" s="68">
        <v>8.3000000000000007</v>
      </c>
      <c r="G28" s="26" t="s">
        <v>45</v>
      </c>
      <c r="H28" s="18">
        <v>5.28</v>
      </c>
      <c r="I28" s="10">
        <v>17.75</v>
      </c>
      <c r="J28" s="11">
        <f>I28*7.1*((100-H28)/100)*F28/128</f>
        <v>7.7404555000000004</v>
      </c>
      <c r="K28" s="7">
        <f>I28/($I$41*12.5)</f>
        <v>5.2592592592592594E-2</v>
      </c>
      <c r="L28" s="60">
        <f>K28*(K8/100)*((100-H28)/100)*F28/128</f>
        <v>6.7954616186556932E-5</v>
      </c>
      <c r="M28" s="28"/>
      <c r="N28" s="28"/>
    </row>
    <row r="29" spans="2:14" ht="15.75" thickBot="1" x14ac:dyDescent="0.3">
      <c r="B29" s="25" t="s">
        <v>46</v>
      </c>
      <c r="C29" s="112" t="s">
        <v>70</v>
      </c>
      <c r="D29" s="112"/>
      <c r="E29" s="112"/>
      <c r="F29" s="68">
        <v>8.5</v>
      </c>
      <c r="G29" s="27" t="s">
        <v>45</v>
      </c>
      <c r="H29" s="4">
        <v>20</v>
      </c>
      <c r="I29" s="16">
        <v>40.950000000000003</v>
      </c>
      <c r="J29" s="72">
        <f>I29*7.1*((100-H29)/100)*F29/128</f>
        <v>15.445828125</v>
      </c>
      <c r="K29" s="71">
        <f>I29/($I$41*12.5)</f>
        <v>0.12133333333333335</v>
      </c>
      <c r="L29" s="74">
        <f>K29*(K8/100)*((100-H29)/100)*F29/128</f>
        <v>1.3560123456790127E-4</v>
      </c>
      <c r="M29" s="28"/>
      <c r="N29" s="28"/>
    </row>
    <row r="30" spans="2:14" ht="15.75" thickTop="1" x14ac:dyDescent="0.25">
      <c r="B30" s="93" t="s">
        <v>47</v>
      </c>
      <c r="C30" s="94"/>
      <c r="D30" s="94"/>
      <c r="E30" s="94"/>
      <c r="F30" s="94"/>
      <c r="G30" s="95"/>
      <c r="H30" s="44"/>
      <c r="I30" s="51"/>
      <c r="J30" s="22">
        <f>SUM(J28:J29)</f>
        <v>23.186283625000002</v>
      </c>
      <c r="K30" s="52"/>
      <c r="L30" s="22">
        <f>SUM(L28:L29)</f>
        <v>2.0355585075445821E-4</v>
      </c>
      <c r="M30" s="52"/>
      <c r="N30" s="28"/>
    </row>
    <row r="31" spans="2:14" x14ac:dyDescent="0.25">
      <c r="B31" s="189"/>
      <c r="C31" s="189"/>
      <c r="D31" s="189"/>
      <c r="E31" s="189"/>
      <c r="F31" s="189"/>
      <c r="G31" s="189"/>
      <c r="H31" s="45"/>
      <c r="I31" s="48"/>
      <c r="J31" s="49"/>
      <c r="K31" s="48"/>
      <c r="L31" s="49"/>
      <c r="M31" s="48"/>
      <c r="N31" s="50"/>
    </row>
    <row r="32" spans="2:14" x14ac:dyDescent="0.25">
      <c r="B32" s="193" t="s">
        <v>48</v>
      </c>
      <c r="C32" s="191"/>
      <c r="D32" s="191"/>
      <c r="E32" s="191"/>
      <c r="F32" s="191"/>
      <c r="G32" s="192"/>
      <c r="H32" s="46"/>
      <c r="I32" s="87">
        <v>0.4</v>
      </c>
      <c r="J32" s="88"/>
      <c r="K32" s="87">
        <v>0.4</v>
      </c>
      <c r="L32" s="88"/>
      <c r="M32" s="87"/>
      <c r="N32" s="88"/>
    </row>
    <row r="33" spans="2:14" x14ac:dyDescent="0.25">
      <c r="B33" s="193" t="s">
        <v>49</v>
      </c>
      <c r="C33" s="191"/>
      <c r="D33" s="191"/>
      <c r="E33" s="191"/>
      <c r="F33" s="191"/>
      <c r="G33" s="192"/>
      <c r="H33" s="45"/>
      <c r="I33" s="89">
        <v>0.46700000000000003</v>
      </c>
      <c r="J33" s="90"/>
      <c r="K33" s="89">
        <v>0.46700000000000003</v>
      </c>
      <c r="L33" s="90"/>
      <c r="M33" s="89"/>
      <c r="N33" s="90"/>
    </row>
    <row r="34" spans="2:14" x14ac:dyDescent="0.25">
      <c r="B34" s="190" t="s">
        <v>50</v>
      </c>
      <c r="C34" s="191"/>
      <c r="D34" s="191"/>
      <c r="E34" s="191"/>
      <c r="F34" s="191"/>
      <c r="G34" s="192"/>
      <c r="H34" s="45"/>
      <c r="I34" s="91">
        <v>1.5</v>
      </c>
      <c r="J34" s="92"/>
      <c r="K34" s="91">
        <v>1.5</v>
      </c>
      <c r="L34" s="92"/>
      <c r="M34" s="91"/>
      <c r="N34" s="92"/>
    </row>
    <row r="35" spans="2:14" x14ac:dyDescent="0.25">
      <c r="B35" s="23" t="s">
        <v>51</v>
      </c>
      <c r="C35" s="166" t="s">
        <v>52</v>
      </c>
      <c r="D35" s="112"/>
      <c r="E35" s="112"/>
      <c r="F35" s="112"/>
      <c r="G35" s="113"/>
      <c r="H35" s="45"/>
      <c r="I35" s="161">
        <f>I8+I11+I15+I21</f>
        <v>1452.7028</v>
      </c>
      <c r="J35" s="162"/>
      <c r="K35" s="161">
        <f>K8+K11+K15+K21</f>
        <v>4.304304592592592</v>
      </c>
      <c r="L35" s="162"/>
      <c r="M35" s="161"/>
      <c r="N35" s="162"/>
    </row>
    <row r="36" spans="2:14" x14ac:dyDescent="0.25">
      <c r="B36" s="23" t="s">
        <v>53</v>
      </c>
      <c r="C36" s="166" t="s">
        <v>54</v>
      </c>
      <c r="D36" s="112"/>
      <c r="E36" s="112"/>
      <c r="F36" s="112"/>
      <c r="G36" s="113"/>
      <c r="H36" s="45"/>
      <c r="I36" s="161">
        <f>J8+J11+J15+J21</f>
        <v>21.131872134879337</v>
      </c>
      <c r="J36" s="162"/>
      <c r="K36" s="161">
        <f>L8+L11+L15+L21</f>
        <v>6.2612954473716551E-2</v>
      </c>
      <c r="L36" s="162"/>
      <c r="M36" s="161"/>
      <c r="N36" s="162"/>
    </row>
    <row r="37" spans="2:14" x14ac:dyDescent="0.25">
      <c r="B37" s="23" t="s">
        <v>55</v>
      </c>
      <c r="C37" s="166" t="s">
        <v>56</v>
      </c>
      <c r="D37" s="112"/>
      <c r="E37" s="112"/>
      <c r="F37" s="112"/>
      <c r="G37" s="113"/>
      <c r="H37" s="45"/>
      <c r="I37" s="161">
        <f>I35/I36</f>
        <v>68.744633259550767</v>
      </c>
      <c r="J37" s="162"/>
      <c r="K37" s="161">
        <f>K35/K36</f>
        <v>68.744633259550753</v>
      </c>
      <c r="L37" s="162"/>
      <c r="M37" s="161"/>
      <c r="N37" s="162"/>
    </row>
    <row r="38" spans="2:14" x14ac:dyDescent="0.25">
      <c r="B38" s="23" t="s">
        <v>57</v>
      </c>
      <c r="C38" s="166" t="s">
        <v>58</v>
      </c>
      <c r="D38" s="112"/>
      <c r="E38" s="112"/>
      <c r="F38" s="112"/>
      <c r="G38" s="113"/>
      <c r="H38" s="45"/>
      <c r="I38" s="161">
        <f>I35/27</f>
        <v>53.803807407407412</v>
      </c>
      <c r="J38" s="162"/>
      <c r="K38" s="185"/>
      <c r="L38" s="186"/>
      <c r="M38" s="187"/>
      <c r="N38" s="188"/>
    </row>
    <row r="39" spans="2:14" x14ac:dyDescent="0.25">
      <c r="B39" s="23" t="s">
        <v>57</v>
      </c>
      <c r="C39" s="166" t="s">
        <v>59</v>
      </c>
      <c r="D39" s="112"/>
      <c r="E39" s="112"/>
      <c r="F39" s="112"/>
      <c r="G39" s="113"/>
      <c r="H39" s="47"/>
      <c r="I39" s="156"/>
      <c r="J39" s="157"/>
      <c r="K39" s="164"/>
      <c r="L39" s="165"/>
      <c r="M39" s="164"/>
      <c r="N39" s="165"/>
    </row>
    <row r="40" spans="2:14" x14ac:dyDescent="0.25">
      <c r="B40" s="23" t="s">
        <v>60</v>
      </c>
      <c r="C40" s="166" t="s">
        <v>61</v>
      </c>
      <c r="D40" s="112"/>
      <c r="E40" s="112"/>
      <c r="F40" s="112"/>
      <c r="G40" s="113"/>
      <c r="H40" s="45"/>
      <c r="I40" s="161">
        <f>(I37-I38)/I38*100</f>
        <v>27.769086561123896</v>
      </c>
      <c r="J40" s="162"/>
      <c r="K40" s="161"/>
      <c r="L40" s="162"/>
      <c r="M40" s="161"/>
      <c r="N40" s="163"/>
    </row>
    <row r="41" spans="2:14" x14ac:dyDescent="0.25">
      <c r="B41" s="23" t="s">
        <v>62</v>
      </c>
      <c r="C41" s="166" t="s">
        <v>63</v>
      </c>
      <c r="D41" s="112"/>
      <c r="E41" s="112"/>
      <c r="F41" s="112"/>
      <c r="G41" s="113"/>
      <c r="H41" s="45"/>
      <c r="I41" s="170">
        <f>I35/I38</f>
        <v>27</v>
      </c>
      <c r="J41" s="171"/>
      <c r="K41" s="89"/>
      <c r="L41" s="160"/>
      <c r="M41" s="158"/>
      <c r="N41" s="159"/>
    </row>
    <row r="42" spans="2:14" ht="15.75" thickBot="1" x14ac:dyDescent="0.3">
      <c r="B42" s="24" t="s">
        <v>64</v>
      </c>
      <c r="C42" s="167" t="s">
        <v>65</v>
      </c>
      <c r="D42" s="168"/>
      <c r="E42" s="168"/>
      <c r="F42" s="168"/>
      <c r="G42" s="169"/>
      <c r="H42" s="42"/>
      <c r="I42" s="33"/>
      <c r="J42" s="43"/>
      <c r="K42" s="152"/>
      <c r="L42" s="153"/>
      <c r="M42" s="154"/>
      <c r="N42" s="155"/>
    </row>
    <row r="43" spans="2:14" x14ac:dyDescent="0.25">
      <c r="B43" s="19"/>
      <c r="C43" s="20"/>
      <c r="D43" s="20"/>
      <c r="E43" s="20"/>
      <c r="F43" s="20"/>
      <c r="G43" s="20"/>
      <c r="H43" s="21"/>
      <c r="I43" s="2"/>
      <c r="J43" s="2"/>
      <c r="K43" s="3"/>
      <c r="L43" s="3"/>
      <c r="M43" s="2"/>
      <c r="N43" s="2"/>
    </row>
    <row r="44" spans="2:14" x14ac:dyDescent="0.25">
      <c r="B44" s="19"/>
      <c r="C44" s="20"/>
      <c r="D44" s="20"/>
      <c r="E44" s="20"/>
      <c r="F44" s="20"/>
      <c r="G44" s="20"/>
      <c r="H44" s="21"/>
      <c r="I44" s="62">
        <v>1</v>
      </c>
      <c r="J44" s="2"/>
      <c r="K44" s="69"/>
      <c r="L44" s="3"/>
      <c r="M44" s="2"/>
      <c r="N44" s="2"/>
    </row>
    <row r="45" spans="2:14" x14ac:dyDescent="0.25">
      <c r="B45" s="1"/>
      <c r="C45" s="20"/>
      <c r="D45" s="20"/>
      <c r="E45" s="20"/>
      <c r="F45" s="20"/>
      <c r="G45" s="20"/>
      <c r="H45" s="21"/>
      <c r="I45" s="63">
        <v>3.7037037037037035E-2</v>
      </c>
      <c r="J45" s="1"/>
      <c r="K45" s="3"/>
      <c r="L45" s="3"/>
      <c r="M45" s="2"/>
      <c r="N45" s="2"/>
    </row>
  </sheetData>
  <mergeCells count="86">
    <mergeCell ref="B32:G32"/>
    <mergeCell ref="I33:J33"/>
    <mergeCell ref="I34:J34"/>
    <mergeCell ref="K35:L35"/>
    <mergeCell ref="K36:L36"/>
    <mergeCell ref="I38:J38"/>
    <mergeCell ref="C37:G37"/>
    <mergeCell ref="C38:G38"/>
    <mergeCell ref="K38:N38"/>
    <mergeCell ref="M37:N37"/>
    <mergeCell ref="M35:N35"/>
    <mergeCell ref="M36:N36"/>
    <mergeCell ref="I35:J35"/>
    <mergeCell ref="I36:J36"/>
    <mergeCell ref="I37:J37"/>
    <mergeCell ref="C35:G35"/>
    <mergeCell ref="C36:G36"/>
    <mergeCell ref="M42:N42"/>
    <mergeCell ref="I39:J39"/>
    <mergeCell ref="M41:N41"/>
    <mergeCell ref="K41:L41"/>
    <mergeCell ref="K40:L40"/>
    <mergeCell ref="M40:N40"/>
    <mergeCell ref="K39:L39"/>
    <mergeCell ref="M39:N39"/>
    <mergeCell ref="I40:J40"/>
    <mergeCell ref="I41:J41"/>
    <mergeCell ref="B4:G4"/>
    <mergeCell ref="C5:G5"/>
    <mergeCell ref="C6:G6"/>
    <mergeCell ref="C7:G7"/>
    <mergeCell ref="K42:L42"/>
    <mergeCell ref="C41:G41"/>
    <mergeCell ref="C39:G39"/>
    <mergeCell ref="C40:G40"/>
    <mergeCell ref="C42:G42"/>
    <mergeCell ref="C19:G19"/>
    <mergeCell ref="B22:N22"/>
    <mergeCell ref="J18:J20"/>
    <mergeCell ref="H17:H19"/>
    <mergeCell ref="L18:L20"/>
    <mergeCell ref="N18:N20"/>
    <mergeCell ref="K37:L37"/>
    <mergeCell ref="C23:G23"/>
    <mergeCell ref="C20:G20"/>
    <mergeCell ref="M2:N3"/>
    <mergeCell ref="B11:G11"/>
    <mergeCell ref="B12:G12"/>
    <mergeCell ref="B8:G8"/>
    <mergeCell ref="B9:G9"/>
    <mergeCell ref="C14:E14"/>
    <mergeCell ref="C13:E13"/>
    <mergeCell ref="B18:B19"/>
    <mergeCell ref="I2:J3"/>
    <mergeCell ref="K2:L3"/>
    <mergeCell ref="C10:G10"/>
    <mergeCell ref="B2:H2"/>
    <mergeCell ref="G3:H3"/>
    <mergeCell ref="C3:F3"/>
    <mergeCell ref="B15:G15"/>
    <mergeCell ref="B16:G16"/>
    <mergeCell ref="C17:G17"/>
    <mergeCell ref="C18:G18"/>
    <mergeCell ref="B21:G21"/>
    <mergeCell ref="M32:N32"/>
    <mergeCell ref="M33:N33"/>
    <mergeCell ref="M34:N34"/>
    <mergeCell ref="B24:G24"/>
    <mergeCell ref="B25:G27"/>
    <mergeCell ref="H26:H27"/>
    <mergeCell ref="K33:L33"/>
    <mergeCell ref="K34:L34"/>
    <mergeCell ref="C28:E28"/>
    <mergeCell ref="C29:E29"/>
    <mergeCell ref="B30:G30"/>
    <mergeCell ref="I32:J32"/>
    <mergeCell ref="B31:G31"/>
    <mergeCell ref="K32:L32"/>
    <mergeCell ref="B34:G34"/>
    <mergeCell ref="B33:G33"/>
    <mergeCell ref="K26:K27"/>
    <mergeCell ref="M26:M27"/>
    <mergeCell ref="N26:N27"/>
    <mergeCell ref="I26:I27"/>
    <mergeCell ref="J26:J27"/>
    <mergeCell ref="L26:L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</dc:creator>
  <cp:lastModifiedBy>The College of New Jersey</cp:lastModifiedBy>
  <dcterms:created xsi:type="dcterms:W3CDTF">2011-10-28T00:12:17Z</dcterms:created>
  <dcterms:modified xsi:type="dcterms:W3CDTF">2011-10-31T18:20:48Z</dcterms:modified>
</cp:coreProperties>
</file>